
<file path=[Content_Types].xml><?xml version="1.0" encoding="utf-8"?>
<Types xmlns="http://schemas.openxmlformats.org/package/2006/content-types">
  <Default Extension="xml" ContentType="application/xml"/>
  <Default Extension="rels" ContentType="application/vnd.openxmlformats-package.relationships+xml"/>
  <Override PartName="/customXml/itemProps1.xml" ContentType="application/vnd.openxmlformats-officedocument.customXmlProperties+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125" windowHeight="12540"/>
  </bookViews>
  <sheets>
    <sheet name="Sheet1" sheetId="1" r:id="rId1"/>
  </sheets>
  <calcPr calcId="144525"/>
</workbook>
</file>

<file path=xl/sharedStrings.xml><?xml version="1.0" encoding="utf-8"?>
<sst xmlns="http://schemas.openxmlformats.org/spreadsheetml/2006/main" count="26" uniqueCount="25">
  <si>
    <t>Calibration method of ad value for fuel tank calibration</t>
  </si>
  <si>
    <t>long</t>
  </si>
  <si>
    <t>wide</t>
  </si>
  <si>
    <t>high</t>
  </si>
  <si>
    <t>Oil rod length</t>
  </si>
  <si>
    <t>Upper blind area of oil rod</t>
  </si>
  <si>
    <t xml:space="preserve"> Oil rod lower blind area</t>
  </si>
  <si>
    <t>Measure low position</t>
  </si>
  <si>
    <t>Measure high position</t>
  </si>
  <si>
    <t>range</t>
  </si>
  <si>
    <t>Oil rod detection height</t>
  </si>
  <si>
    <t xml:space="preserve"> Theoretical ad value of oil rod</t>
  </si>
  <si>
    <t>Fuel quantity (L)</t>
  </si>
  <si>
    <t>Wall thickness of oil tank</t>
  </si>
  <si>
    <t>Lower fillet radius</t>
  </si>
  <si>
    <t>Upper fillet radius</t>
  </si>
  <si>
    <t>Important reminder:</t>
  </si>
  <si>
    <t>Blue is the user input item!</t>
  </si>
  <si>
    <t>Light blue data please do not move!</t>
  </si>
  <si>
    <t>The length of oil rod is less than or equal to the height of oil tank!</t>
  </si>
  <si>
    <t>Filling instructions (unit: mm):</t>
  </si>
  <si>
    <t>1. Fill in the length, width and height parameters of the rectangular oil tank. 							
2. For the length of the oil rod, please fill in the length in the oil rod nameplate, and the upper blind area and the lower blind area. For example, the oil rod nameplate is marked with 660mm,
The length of the oil rod is the length from the lower surface of the flange to the end of the oil rod;				
3. Fill in the tank thickness. Default: 3 			
4. If the customer requires the volume to be provided by himself. Fill in the customer volume.
5. Fill in the maximum output voltage of the oil rod with voltage output.
6. Select the corresponding output of the oil rod as the calibration value according to the type of oil rod used by the user.
7. Use the theoretical oil quantity value as the calibration oil quantity value. If the user provides the fuel tank volume, the customer's fuel volume value shall be used.</t>
  </si>
  <si>
    <t>Ad value calibration method</t>
  </si>
  <si>
    <t>Calculated value</t>
  </si>
  <si>
    <t>Manual input</t>
  </si>
</sst>
</file>

<file path=xl/styles.xml><?xml version="1.0" encoding="utf-8"?>
<styleSheet xmlns="http://schemas.openxmlformats.org/spreadsheetml/2006/main">
  <numFmts count="8">
    <numFmt numFmtId="42" formatCode="_ &quot;￥&quot;* #,##0_ ;_ &quot;￥&quot;* \-#,##0_ ;_ &quot;￥&quot;* &quot;-&quot;_ ;_ @_ "/>
    <numFmt numFmtId="41" formatCode="_ * #,##0_ ;_ * \-#,##0_ ;_ * &quot;-&quot;_ ;_ @_ "/>
    <numFmt numFmtId="44" formatCode="_ &quot;￥&quot;* #,##0.00_ ;_ &quot;￥&quot;* \-#,##0.00_ ;_ &quot;￥&quot;* &quot;-&quot;??_ ;_ @_ "/>
    <numFmt numFmtId="176" formatCode="0_ "/>
    <numFmt numFmtId="43" formatCode="_ * #,##0.00_ ;_ * \-#,##0.00_ ;_ * &quot;-&quot;??_ ;_ @_ "/>
    <numFmt numFmtId="177" formatCode="0_);[Red]\(0\)"/>
    <numFmt numFmtId="178" formatCode="0.0000_);[Red]\(0.0000\)"/>
    <numFmt numFmtId="179" formatCode="0.0_ "/>
  </numFmts>
  <fonts count="38">
    <font>
      <sz val="11"/>
      <color indexed="8"/>
      <name val="宋体"/>
      <charset val="134"/>
    </font>
    <font>
      <sz val="12"/>
      <color indexed="8"/>
      <name val="宋体"/>
      <charset val="134"/>
    </font>
    <font>
      <b/>
      <sz val="16"/>
      <color indexed="8"/>
      <name val="微软雅黑"/>
      <charset val="134"/>
    </font>
    <font>
      <sz val="11"/>
      <color indexed="8"/>
      <name val="微软雅黑"/>
      <charset val="134"/>
    </font>
    <font>
      <i/>
      <sz val="11"/>
      <color theme="0"/>
      <name val="微软雅黑"/>
      <charset val="134"/>
    </font>
    <font>
      <b/>
      <sz val="11"/>
      <name val="微软雅黑"/>
      <charset val="134"/>
    </font>
    <font>
      <sz val="11"/>
      <name val="微软雅黑"/>
      <charset val="134"/>
    </font>
    <font>
      <sz val="11"/>
      <color indexed="62"/>
      <name val="微软雅黑"/>
      <charset val="134"/>
    </font>
    <font>
      <b/>
      <sz val="11"/>
      <color indexed="10"/>
      <name val="微软雅黑"/>
      <charset val="134"/>
    </font>
    <font>
      <b/>
      <sz val="11"/>
      <color indexed="8"/>
      <name val="微软雅黑"/>
      <charset val="134"/>
    </font>
    <font>
      <sz val="12"/>
      <color indexed="8"/>
      <name val="微软雅黑"/>
      <charset val="134"/>
    </font>
    <font>
      <sz val="12"/>
      <color indexed="62"/>
      <name val="微软雅黑"/>
      <charset val="134"/>
    </font>
    <font>
      <b/>
      <sz val="14"/>
      <color indexed="8"/>
      <name val="微软雅黑"/>
      <charset val="134"/>
    </font>
    <font>
      <b/>
      <sz val="14"/>
      <color indexed="8"/>
      <name val="宋体"/>
      <charset val="134"/>
    </font>
    <font>
      <sz val="11"/>
      <color indexed="62"/>
      <name val="宋体"/>
      <charset val="134"/>
    </font>
    <font>
      <b/>
      <sz val="11"/>
      <color theme="4" tint="-0.249977111117893"/>
      <name val="微软雅黑"/>
      <charset val="134"/>
    </font>
    <font>
      <b/>
      <sz val="10"/>
      <color indexed="62"/>
      <name val="微软雅黑"/>
      <charset val="134"/>
    </font>
    <font>
      <b/>
      <sz val="12"/>
      <color indexed="62"/>
      <name val="微软雅黑"/>
      <charset val="134"/>
    </font>
    <font>
      <sz val="11"/>
      <color theme="1"/>
      <name val="宋体"/>
      <charset val="134"/>
      <scheme val="minor"/>
    </font>
    <font>
      <sz val="11"/>
      <color rgb="FFFA7D00"/>
      <name val="宋体"/>
      <charset val="0"/>
      <scheme val="minor"/>
    </font>
    <font>
      <sz val="11"/>
      <color rgb="FF9C0006"/>
      <name val="宋体"/>
      <charset val="0"/>
      <scheme val="minor"/>
    </font>
    <font>
      <b/>
      <sz val="11"/>
      <color theme="1"/>
      <name val="宋体"/>
      <charset val="0"/>
      <scheme val="minor"/>
    </font>
    <font>
      <b/>
      <sz val="11"/>
      <color rgb="FFFA7D00"/>
      <name val="宋体"/>
      <charset val="0"/>
      <scheme val="minor"/>
    </font>
    <font>
      <sz val="11"/>
      <color theme="0"/>
      <name val="宋体"/>
      <charset val="0"/>
      <scheme val="minor"/>
    </font>
    <font>
      <sz val="11"/>
      <color theme="1"/>
      <name val="宋体"/>
      <charset val="0"/>
      <scheme val="minor"/>
    </font>
    <font>
      <i/>
      <sz val="11"/>
      <color rgb="FF7F7F7F"/>
      <name val="宋体"/>
      <charset val="0"/>
      <scheme val="minor"/>
    </font>
    <font>
      <b/>
      <sz val="11"/>
      <color rgb="FF3F3F3F"/>
      <name val="宋体"/>
      <charset val="0"/>
      <scheme val="minor"/>
    </font>
    <font>
      <b/>
      <sz val="13"/>
      <color theme="3"/>
      <name val="宋体"/>
      <charset val="134"/>
      <scheme val="minor"/>
    </font>
    <font>
      <sz val="11"/>
      <color rgb="FF3F3F76"/>
      <name val="宋体"/>
      <charset val="0"/>
      <scheme val="minor"/>
    </font>
    <font>
      <sz val="11"/>
      <color rgb="FF006100"/>
      <name val="宋体"/>
      <charset val="0"/>
      <scheme val="minor"/>
    </font>
    <font>
      <sz val="11"/>
      <color rgb="FFFF0000"/>
      <name val="宋体"/>
      <charset val="0"/>
      <scheme val="minor"/>
    </font>
    <font>
      <b/>
      <sz val="11"/>
      <color rgb="FFFFFFFF"/>
      <name val="宋体"/>
      <charset val="0"/>
      <scheme val="minor"/>
    </font>
    <font>
      <b/>
      <sz val="18"/>
      <color theme="3"/>
      <name val="宋体"/>
      <charset val="134"/>
      <scheme val="minor"/>
    </font>
    <font>
      <u/>
      <sz val="11"/>
      <color rgb="FF800080"/>
      <name val="宋体"/>
      <charset val="0"/>
      <scheme val="minor"/>
    </font>
    <font>
      <b/>
      <sz val="15"/>
      <color theme="3"/>
      <name val="宋体"/>
      <charset val="134"/>
      <scheme val="minor"/>
    </font>
    <font>
      <u/>
      <sz val="11"/>
      <color rgb="FF0000FF"/>
      <name val="宋体"/>
      <charset val="0"/>
      <scheme val="minor"/>
    </font>
    <font>
      <b/>
      <sz val="11"/>
      <color theme="3"/>
      <name val="宋体"/>
      <charset val="134"/>
      <scheme val="minor"/>
    </font>
    <font>
      <sz val="11"/>
      <color rgb="FF9C6500"/>
      <name val="宋体"/>
      <charset val="0"/>
      <scheme val="minor"/>
    </font>
  </fonts>
  <fills count="38">
    <fill>
      <patternFill patternType="none"/>
    </fill>
    <fill>
      <patternFill patternType="gray125"/>
    </fill>
    <fill>
      <patternFill patternType="solid">
        <fgColor rgb="FF4BD0FF"/>
        <bgColor indexed="64"/>
      </patternFill>
    </fill>
    <fill>
      <patternFill patternType="solid">
        <fgColor rgb="FFA4E1F6"/>
        <bgColor indexed="64"/>
      </patternFill>
    </fill>
    <fill>
      <patternFill patternType="solid">
        <fgColor indexed="10"/>
        <bgColor indexed="64"/>
      </patternFill>
    </fill>
    <fill>
      <patternFill patternType="solid">
        <fgColor theme="0" tint="-0.249977111117893"/>
        <bgColor indexed="64"/>
      </patternFill>
    </fill>
    <fill>
      <patternFill patternType="solid">
        <fgColor theme="0"/>
        <bgColor indexed="64"/>
      </patternFill>
    </fill>
    <fill>
      <patternFill patternType="solid">
        <fgColor rgb="FFFFFFCC"/>
        <bgColor indexed="64"/>
      </patternFill>
    </fill>
    <fill>
      <patternFill patternType="solid">
        <fgColor rgb="FFFFC7CE"/>
        <bgColor indexed="64"/>
      </patternFill>
    </fill>
    <fill>
      <patternFill patternType="solid">
        <fgColor rgb="FFF2F2F2"/>
        <bgColor indexed="64"/>
      </patternFill>
    </fill>
    <fill>
      <patternFill patternType="solid">
        <fgColor theme="6" tint="0.399975585192419"/>
        <bgColor indexed="64"/>
      </patternFill>
    </fill>
    <fill>
      <patternFill patternType="solid">
        <fgColor theme="6" tint="0.799981688894314"/>
        <bgColor indexed="64"/>
      </patternFill>
    </fill>
    <fill>
      <patternFill patternType="solid">
        <fgColor theme="9" tint="0.599993896298105"/>
        <bgColor indexed="64"/>
      </patternFill>
    </fill>
    <fill>
      <patternFill patternType="solid">
        <fgColor rgb="FFFFCC99"/>
        <bgColor indexed="64"/>
      </patternFill>
    </fill>
    <fill>
      <patternFill patternType="solid">
        <fgColor theme="8"/>
        <bgColor indexed="64"/>
      </patternFill>
    </fill>
    <fill>
      <patternFill patternType="solid">
        <fgColor rgb="FFC6EFCE"/>
        <bgColor indexed="64"/>
      </patternFill>
    </fill>
    <fill>
      <patternFill patternType="solid">
        <fgColor theme="4" tint="0.399975585192419"/>
        <bgColor indexed="64"/>
      </patternFill>
    </fill>
    <fill>
      <patternFill patternType="solid">
        <fgColor theme="6" tint="0.599993896298105"/>
        <bgColor indexed="64"/>
      </patternFill>
    </fill>
    <fill>
      <patternFill patternType="solid">
        <fgColor rgb="FFA5A5A5"/>
        <bgColor indexed="64"/>
      </patternFill>
    </fill>
    <fill>
      <patternFill patternType="solid">
        <fgColor theme="8" tint="0.799981688894314"/>
        <bgColor indexed="64"/>
      </patternFill>
    </fill>
    <fill>
      <patternFill patternType="solid">
        <fgColor theme="5" tint="0.399975585192419"/>
        <bgColor indexed="64"/>
      </patternFill>
    </fill>
    <fill>
      <patternFill patternType="solid">
        <fgColor theme="7"/>
        <bgColor indexed="64"/>
      </patternFill>
    </fill>
    <fill>
      <patternFill patternType="solid">
        <fgColor theme="5" tint="0.599993896298105"/>
        <bgColor indexed="64"/>
      </patternFill>
    </fill>
    <fill>
      <patternFill patternType="solid">
        <fgColor theme="7" tint="0.399975585192419"/>
        <bgColor indexed="64"/>
      </patternFill>
    </fill>
    <fill>
      <patternFill patternType="solid">
        <fgColor theme="9" tint="0.799981688894314"/>
        <bgColor indexed="64"/>
      </patternFill>
    </fill>
    <fill>
      <patternFill patternType="solid">
        <fgColor theme="8" tint="0.399975585192419"/>
        <bgColor indexed="64"/>
      </patternFill>
    </fill>
    <fill>
      <patternFill patternType="solid">
        <fgColor theme="7" tint="0.599993896298105"/>
        <bgColor indexed="64"/>
      </patternFill>
    </fill>
    <fill>
      <patternFill patternType="solid">
        <fgColor theme="4" tint="0.799981688894314"/>
        <bgColor indexed="64"/>
      </patternFill>
    </fill>
    <fill>
      <patternFill patternType="solid">
        <fgColor theme="5"/>
        <bgColor indexed="64"/>
      </patternFill>
    </fill>
    <fill>
      <patternFill patternType="solid">
        <fgColor rgb="FFFFEB9C"/>
        <bgColor indexed="64"/>
      </patternFill>
    </fill>
    <fill>
      <patternFill patternType="solid">
        <fgColor theme="8" tint="0.599993896298105"/>
        <bgColor indexed="64"/>
      </patternFill>
    </fill>
    <fill>
      <patternFill patternType="solid">
        <fgColor theme="5" tint="0.799981688894314"/>
        <bgColor indexed="64"/>
      </patternFill>
    </fill>
    <fill>
      <patternFill patternType="solid">
        <fgColor theme="4" tint="0.599993896298105"/>
        <bgColor indexed="64"/>
      </patternFill>
    </fill>
    <fill>
      <patternFill patternType="solid">
        <fgColor theme="4"/>
        <bgColor indexed="64"/>
      </patternFill>
    </fill>
    <fill>
      <patternFill patternType="solid">
        <fgColor theme="7" tint="0.799981688894314"/>
        <bgColor indexed="64"/>
      </patternFill>
    </fill>
    <fill>
      <patternFill patternType="solid">
        <fgColor theme="6"/>
        <bgColor indexed="64"/>
      </patternFill>
    </fill>
    <fill>
      <patternFill patternType="solid">
        <fgColor theme="9"/>
        <bgColor indexed="64"/>
      </patternFill>
    </fill>
    <fill>
      <patternFill patternType="solid">
        <fgColor theme="9" tint="0.399975585192419"/>
        <bgColor indexed="64"/>
      </patternFill>
    </fill>
  </fills>
  <borders count="12">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right style="thin">
        <color auto="1"/>
      </right>
      <top style="thin">
        <color auto="1"/>
      </top>
      <bottom style="thin">
        <color auto="1"/>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medium">
        <color theme="4"/>
      </bottom>
      <diagonal/>
    </border>
    <border>
      <left style="double">
        <color rgb="FF3F3F3F"/>
      </left>
      <right style="double">
        <color rgb="FF3F3F3F"/>
      </right>
      <top style="double">
        <color rgb="FF3F3F3F"/>
      </top>
      <bottom style="double">
        <color rgb="FF3F3F3F"/>
      </bottom>
      <diagonal/>
    </border>
    <border>
      <left/>
      <right/>
      <top/>
      <bottom style="medium">
        <color theme="4" tint="0.499984740745262"/>
      </bottom>
      <diagonal/>
    </border>
  </borders>
  <cellStyleXfs count="49">
    <xf numFmtId="0" fontId="0" fillId="0" borderId="0">
      <alignment vertical="center"/>
    </xf>
    <xf numFmtId="42" fontId="18" fillId="0" borderId="0" applyFont="0" applyFill="0" applyBorder="0" applyAlignment="0" applyProtection="0">
      <alignment vertical="center"/>
    </xf>
    <xf numFmtId="0" fontId="24" fillId="11" borderId="0" applyNumberFormat="0" applyBorder="0" applyAlignment="0" applyProtection="0">
      <alignment vertical="center"/>
    </xf>
    <xf numFmtId="0" fontId="28" fillId="13" borderId="7" applyNumberFormat="0" applyAlignment="0" applyProtection="0">
      <alignment vertical="center"/>
    </xf>
    <xf numFmtId="44" fontId="18" fillId="0" borderId="0" applyFont="0" applyFill="0" applyBorder="0" applyAlignment="0" applyProtection="0">
      <alignment vertical="center"/>
    </xf>
    <xf numFmtId="41" fontId="18" fillId="0" borderId="0" applyFont="0" applyFill="0" applyBorder="0" applyAlignment="0" applyProtection="0">
      <alignment vertical="center"/>
    </xf>
    <xf numFmtId="0" fontId="24" fillId="17" borderId="0" applyNumberFormat="0" applyBorder="0" applyAlignment="0" applyProtection="0">
      <alignment vertical="center"/>
    </xf>
    <xf numFmtId="0" fontId="20" fillId="8" borderId="0" applyNumberFormat="0" applyBorder="0" applyAlignment="0" applyProtection="0">
      <alignment vertical="center"/>
    </xf>
    <xf numFmtId="43" fontId="18" fillId="0" borderId="0" applyFont="0" applyFill="0" applyBorder="0" applyAlignment="0" applyProtection="0">
      <alignment vertical="center"/>
    </xf>
    <xf numFmtId="0" fontId="23" fillId="10" borderId="0" applyNumberFormat="0" applyBorder="0" applyAlignment="0" applyProtection="0">
      <alignment vertical="center"/>
    </xf>
    <xf numFmtId="0" fontId="35" fillId="0" borderId="0" applyNumberFormat="0" applyFill="0" applyBorder="0" applyAlignment="0" applyProtection="0">
      <alignment vertical="center"/>
    </xf>
    <xf numFmtId="9" fontId="18" fillId="0" borderId="0" applyFont="0" applyFill="0" applyBorder="0" applyAlignment="0" applyProtection="0">
      <alignment vertical="center"/>
    </xf>
    <xf numFmtId="0" fontId="33" fillId="0" borderId="0" applyNumberFormat="0" applyFill="0" applyBorder="0" applyAlignment="0" applyProtection="0">
      <alignment vertical="center"/>
    </xf>
    <xf numFmtId="0" fontId="18" fillId="7" borderId="5" applyNumberFormat="0" applyFont="0" applyAlignment="0" applyProtection="0">
      <alignment vertical="center"/>
    </xf>
    <xf numFmtId="0" fontId="23" fillId="20" borderId="0" applyNumberFormat="0" applyBorder="0" applyAlignment="0" applyProtection="0">
      <alignment vertical="center"/>
    </xf>
    <xf numFmtId="0" fontId="36" fillId="0" borderId="0" applyNumberFormat="0" applyFill="0" applyBorder="0" applyAlignment="0" applyProtection="0">
      <alignment vertical="center"/>
    </xf>
    <xf numFmtId="0" fontId="30" fillId="0" borderId="0" applyNumberFormat="0" applyFill="0" applyBorder="0" applyAlignment="0" applyProtection="0">
      <alignment vertical="center"/>
    </xf>
    <xf numFmtId="0" fontId="32"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34" fillId="0" borderId="9" applyNumberFormat="0" applyFill="0" applyAlignment="0" applyProtection="0">
      <alignment vertical="center"/>
    </xf>
    <xf numFmtId="0" fontId="27" fillId="0" borderId="9" applyNumberFormat="0" applyFill="0" applyAlignment="0" applyProtection="0">
      <alignment vertical="center"/>
    </xf>
    <xf numFmtId="0" fontId="23" fillId="16" borderId="0" applyNumberFormat="0" applyBorder="0" applyAlignment="0" applyProtection="0">
      <alignment vertical="center"/>
    </xf>
    <xf numFmtId="0" fontId="36" fillId="0" borderId="11" applyNumberFormat="0" applyFill="0" applyAlignment="0" applyProtection="0">
      <alignment vertical="center"/>
    </xf>
    <xf numFmtId="0" fontId="23" fillId="23" borderId="0" applyNumberFormat="0" applyBorder="0" applyAlignment="0" applyProtection="0">
      <alignment vertical="center"/>
    </xf>
    <xf numFmtId="0" fontId="26" fillId="9" borderId="8" applyNumberFormat="0" applyAlignment="0" applyProtection="0">
      <alignment vertical="center"/>
    </xf>
    <xf numFmtId="0" fontId="22" fillId="9" borderId="7" applyNumberFormat="0" applyAlignment="0" applyProtection="0">
      <alignment vertical="center"/>
    </xf>
    <xf numFmtId="0" fontId="31" fillId="18" borderId="10" applyNumberFormat="0" applyAlignment="0" applyProtection="0">
      <alignment vertical="center"/>
    </xf>
    <xf numFmtId="0" fontId="24" fillId="24" borderId="0" applyNumberFormat="0" applyBorder="0" applyAlignment="0" applyProtection="0">
      <alignment vertical="center"/>
    </xf>
    <xf numFmtId="0" fontId="23" fillId="28" borderId="0" applyNumberFormat="0" applyBorder="0" applyAlignment="0" applyProtection="0">
      <alignment vertical="center"/>
    </xf>
    <xf numFmtId="0" fontId="19" fillId="0" borderId="4" applyNumberFormat="0" applyFill="0" applyAlignment="0" applyProtection="0">
      <alignment vertical="center"/>
    </xf>
    <xf numFmtId="0" fontId="21" fillId="0" borderId="6" applyNumberFormat="0" applyFill="0" applyAlignment="0" applyProtection="0">
      <alignment vertical="center"/>
    </xf>
    <xf numFmtId="0" fontId="29" fillId="15" borderId="0" applyNumberFormat="0" applyBorder="0" applyAlignment="0" applyProtection="0">
      <alignment vertical="center"/>
    </xf>
    <xf numFmtId="0" fontId="37" fillId="29" borderId="0" applyNumberFormat="0" applyBorder="0" applyAlignment="0" applyProtection="0">
      <alignment vertical="center"/>
    </xf>
    <xf numFmtId="0" fontId="24" fillId="19" borderId="0" applyNumberFormat="0" applyBorder="0" applyAlignment="0" applyProtection="0">
      <alignment vertical="center"/>
    </xf>
    <xf numFmtId="0" fontId="23" fillId="33" borderId="0" applyNumberFormat="0" applyBorder="0" applyAlignment="0" applyProtection="0">
      <alignment vertical="center"/>
    </xf>
    <xf numFmtId="0" fontId="24" fillId="27" borderId="0" applyNumberFormat="0" applyBorder="0" applyAlignment="0" applyProtection="0">
      <alignment vertical="center"/>
    </xf>
    <xf numFmtId="0" fontId="24" fillId="32" borderId="0" applyNumberFormat="0" applyBorder="0" applyAlignment="0" applyProtection="0">
      <alignment vertical="center"/>
    </xf>
    <xf numFmtId="0" fontId="24" fillId="31" borderId="0" applyNumberFormat="0" applyBorder="0" applyAlignment="0" applyProtection="0">
      <alignment vertical="center"/>
    </xf>
    <xf numFmtId="0" fontId="24" fillId="22" borderId="0" applyNumberFormat="0" applyBorder="0" applyAlignment="0" applyProtection="0">
      <alignment vertical="center"/>
    </xf>
    <xf numFmtId="0" fontId="23" fillId="35" borderId="0" applyNumberFormat="0" applyBorder="0" applyAlignment="0" applyProtection="0">
      <alignment vertical="center"/>
    </xf>
    <xf numFmtId="0" fontId="23" fillId="21" borderId="0" applyNumberFormat="0" applyBorder="0" applyAlignment="0" applyProtection="0">
      <alignment vertical="center"/>
    </xf>
    <xf numFmtId="0" fontId="24" fillId="34" borderId="0" applyNumberFormat="0" applyBorder="0" applyAlignment="0" applyProtection="0">
      <alignment vertical="center"/>
    </xf>
    <xf numFmtId="0" fontId="24" fillId="26" borderId="0" applyNumberFormat="0" applyBorder="0" applyAlignment="0" applyProtection="0">
      <alignment vertical="center"/>
    </xf>
    <xf numFmtId="0" fontId="23" fillId="14" borderId="0" applyNumberFormat="0" applyBorder="0" applyAlignment="0" applyProtection="0">
      <alignment vertical="center"/>
    </xf>
    <xf numFmtId="0" fontId="24" fillId="30" borderId="0" applyNumberFormat="0" applyBorder="0" applyAlignment="0" applyProtection="0">
      <alignment vertical="center"/>
    </xf>
    <xf numFmtId="0" fontId="23" fillId="25" borderId="0" applyNumberFormat="0" applyBorder="0" applyAlignment="0" applyProtection="0">
      <alignment vertical="center"/>
    </xf>
    <xf numFmtId="0" fontId="23" fillId="36" borderId="0" applyNumberFormat="0" applyBorder="0" applyAlignment="0" applyProtection="0">
      <alignment vertical="center"/>
    </xf>
    <xf numFmtId="0" fontId="24" fillId="12" borderId="0" applyNumberFormat="0" applyBorder="0" applyAlignment="0" applyProtection="0">
      <alignment vertical="center"/>
    </xf>
    <xf numFmtId="0" fontId="23" fillId="37" borderId="0" applyNumberFormat="0" applyBorder="0" applyAlignment="0" applyProtection="0">
      <alignment vertical="center"/>
    </xf>
  </cellStyleXfs>
  <cellXfs count="40">
    <xf numFmtId="0" fontId="0" fillId="0" borderId="0" xfId="0">
      <alignment vertical="center"/>
    </xf>
    <xf numFmtId="0" fontId="1" fillId="0" borderId="0" xfId="0" applyFont="1">
      <alignment vertical="center"/>
    </xf>
    <xf numFmtId="177" fontId="0" fillId="0" borderId="0" xfId="0" applyNumberFormat="1">
      <alignment vertical="center"/>
    </xf>
    <xf numFmtId="178" fontId="0" fillId="0" borderId="0" xfId="0" applyNumberFormat="1">
      <alignment vertical="center"/>
    </xf>
    <xf numFmtId="0" fontId="2" fillId="0" borderId="0" xfId="0" applyFont="1" applyAlignment="1">
      <alignment horizontal="center" vertical="center"/>
    </xf>
    <xf numFmtId="0" fontId="3" fillId="0" borderId="1" xfId="0" applyFont="1" applyBorder="1" applyAlignment="1">
      <alignment horizontal="center" vertical="center"/>
    </xf>
    <xf numFmtId="0" fontId="3" fillId="0" borderId="1" xfId="0" applyFont="1" applyBorder="1">
      <alignment vertical="center"/>
    </xf>
    <xf numFmtId="0" fontId="4" fillId="2" borderId="2" xfId="0" applyFont="1" applyFill="1" applyBorder="1" applyAlignment="1">
      <alignment horizontal="center" vertical="center"/>
    </xf>
    <xf numFmtId="0" fontId="5" fillId="3" borderId="2" xfId="0" applyFont="1" applyFill="1" applyBorder="1" applyAlignment="1">
      <alignment horizontal="center" vertical="center"/>
    </xf>
    <xf numFmtId="0" fontId="3" fillId="0" borderId="0" xfId="0" applyFont="1">
      <alignment vertical="center"/>
    </xf>
    <xf numFmtId="0" fontId="6" fillId="0" borderId="0" xfId="0" applyFont="1" applyFill="1" applyAlignment="1">
      <alignment horizontal="center" vertical="center"/>
    </xf>
    <xf numFmtId="0" fontId="4" fillId="2" borderId="1" xfId="0" applyFont="1" applyFill="1" applyBorder="1" applyAlignment="1">
      <alignment horizontal="center" vertical="center"/>
    </xf>
    <xf numFmtId="0" fontId="3" fillId="0" borderId="0" xfId="0" applyFont="1" applyAlignment="1">
      <alignment horizontal="center" vertical="center"/>
    </xf>
    <xf numFmtId="0" fontId="7" fillId="0" borderId="0" xfId="0" applyFont="1" applyBorder="1" applyAlignment="1">
      <alignment vertical="center" textRotation="255"/>
    </xf>
    <xf numFmtId="0" fontId="8" fillId="0" borderId="0" xfId="0" applyFont="1" applyAlignment="1">
      <alignment horizontal="left" vertical="center"/>
    </xf>
    <xf numFmtId="0" fontId="4" fillId="2" borderId="0" xfId="0" applyFont="1" applyFill="1" applyAlignment="1">
      <alignment horizontal="left" vertical="center"/>
    </xf>
    <xf numFmtId="0" fontId="9" fillId="3" borderId="0" xfId="0" applyFont="1" applyFill="1" applyAlignment="1">
      <alignment horizontal="left" vertical="center"/>
    </xf>
    <xf numFmtId="0" fontId="3" fillId="4" borderId="0" xfId="0" applyFont="1" applyFill="1" applyAlignment="1">
      <alignment horizontal="left" vertical="center"/>
    </xf>
    <xf numFmtId="0" fontId="3" fillId="0" borderId="0" xfId="0" applyFont="1" applyAlignment="1">
      <alignment horizontal="left" vertical="center"/>
    </xf>
    <xf numFmtId="0" fontId="3" fillId="0" borderId="0" xfId="0" applyFont="1" applyAlignment="1">
      <alignment horizontal="left" vertical="center" wrapText="1"/>
    </xf>
    <xf numFmtId="0" fontId="10" fillId="0" borderId="0" xfId="0" applyFont="1">
      <alignment vertical="center"/>
    </xf>
    <xf numFmtId="0" fontId="11" fillId="0" borderId="0" xfId="0" applyFont="1" applyBorder="1" applyAlignment="1">
      <alignment vertical="center" textRotation="255"/>
    </xf>
    <xf numFmtId="0" fontId="12" fillId="0" borderId="0" xfId="0" applyFont="1" applyAlignment="1">
      <alignment horizontal="center" vertical="center"/>
    </xf>
    <xf numFmtId="0" fontId="10" fillId="0" borderId="0" xfId="0" applyFont="1" applyAlignment="1">
      <alignment vertical="center"/>
    </xf>
    <xf numFmtId="0" fontId="13" fillId="0" borderId="0" xfId="0" applyFont="1" applyAlignment="1">
      <alignment horizontal="center" vertical="center"/>
    </xf>
    <xf numFmtId="0" fontId="14" fillId="0" borderId="0" xfId="0" applyFont="1" applyBorder="1" applyAlignment="1">
      <alignment vertical="center" textRotation="255"/>
    </xf>
    <xf numFmtId="176" fontId="9" fillId="5" borderId="3" xfId="0" applyNumberFormat="1" applyFont="1" applyFill="1" applyBorder="1" applyAlignment="1">
      <alignment horizontal="center" vertical="center"/>
    </xf>
    <xf numFmtId="176" fontId="9" fillId="5" borderId="1" xfId="0" applyNumberFormat="1" applyFont="1" applyFill="1" applyBorder="1" applyAlignment="1">
      <alignment horizontal="center" vertical="center"/>
    </xf>
    <xf numFmtId="178" fontId="15" fillId="5" borderId="1" xfId="0" applyNumberFormat="1" applyFont="1" applyFill="1" applyBorder="1" applyAlignment="1">
      <alignment horizontal="center" vertical="center"/>
    </xf>
    <xf numFmtId="177" fontId="9" fillId="3" borderId="1" xfId="0" applyNumberFormat="1" applyFont="1" applyFill="1" applyBorder="1" applyAlignment="1">
      <alignment horizontal="center" vertical="center"/>
    </xf>
    <xf numFmtId="176" fontId="4" fillId="2" borderId="1" xfId="0" applyNumberFormat="1" applyFont="1" applyFill="1" applyBorder="1" applyAlignment="1">
      <alignment horizontal="center" vertical="center"/>
    </xf>
    <xf numFmtId="179" fontId="4" fillId="2" borderId="1" xfId="0" applyNumberFormat="1" applyFont="1" applyFill="1" applyBorder="1" applyAlignment="1">
      <alignment horizontal="center" vertical="center"/>
    </xf>
    <xf numFmtId="0" fontId="6" fillId="6" borderId="0" xfId="0" applyFont="1" applyFill="1" applyBorder="1" applyAlignment="1">
      <alignment horizontal="center" vertical="center"/>
    </xf>
    <xf numFmtId="177" fontId="3" fillId="0" borderId="0" xfId="0" applyNumberFormat="1" applyFont="1">
      <alignment vertical="center"/>
    </xf>
    <xf numFmtId="178" fontId="3" fillId="0" borderId="0" xfId="0" applyNumberFormat="1" applyFont="1">
      <alignment vertical="center"/>
    </xf>
    <xf numFmtId="177" fontId="16" fillId="0" borderId="0" xfId="0" applyNumberFormat="1" applyFont="1" applyBorder="1" applyAlignment="1">
      <alignment vertical="center"/>
    </xf>
    <xf numFmtId="177" fontId="17" fillId="0" borderId="0" xfId="0" applyNumberFormat="1" applyFont="1" applyBorder="1" applyAlignment="1">
      <alignment horizontal="center" vertical="center"/>
    </xf>
    <xf numFmtId="177" fontId="17" fillId="0" borderId="0" xfId="0" applyNumberFormat="1" applyFont="1" applyBorder="1" applyAlignment="1">
      <alignment vertical="center"/>
    </xf>
    <xf numFmtId="178" fontId="10" fillId="0" borderId="0" xfId="0" applyNumberFormat="1" applyFont="1">
      <alignment vertical="center"/>
    </xf>
    <xf numFmtId="0" fontId="0" fillId="0" borderId="0" xfId="0" applyAlignment="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customXml" Target="../customXml/item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65"/>
  <sheetViews>
    <sheetView tabSelected="1" workbookViewId="0">
      <selection activeCell="H7" sqref="H7"/>
    </sheetView>
  </sheetViews>
  <sheetFormatPr defaultColWidth="9" defaultRowHeight="13.5"/>
  <cols>
    <col min="1" max="1" width="26.25" customWidth="1"/>
    <col min="2" max="2" width="8.5" customWidth="1"/>
    <col min="3" max="3" width="5.625" customWidth="1"/>
    <col min="4" max="4" width="8.875" customWidth="1"/>
    <col min="5" max="6" width="11.625" customWidth="1"/>
    <col min="7" max="8" width="9.5" customWidth="1"/>
    <col min="9" max="9" width="5.5" customWidth="1"/>
    <col min="10" max="10" width="14.625" style="2" customWidth="1"/>
    <col min="11" max="11" width="21.25" style="2" customWidth="1"/>
    <col min="12" max="12" width="21.25" style="3" customWidth="1"/>
    <col min="13" max="13" width="4.125" customWidth="1"/>
  </cols>
  <sheetData>
    <row r="1" ht="22.5" spans="1:12">
      <c r="A1" s="4" t="s">
        <v>0</v>
      </c>
      <c r="B1" s="4"/>
      <c r="C1" s="4"/>
      <c r="D1" s="4"/>
      <c r="E1" s="4"/>
      <c r="F1" s="4"/>
      <c r="G1" s="4"/>
      <c r="H1" s="4"/>
      <c r="I1" s="4"/>
      <c r="J1" s="4"/>
      <c r="K1" s="4"/>
      <c r="L1" s="4"/>
    </row>
    <row r="2" ht="16.5" spans="1:12">
      <c r="A2" s="5" t="s">
        <v>1</v>
      </c>
      <c r="B2" s="5" t="s">
        <v>2</v>
      </c>
      <c r="C2" s="5" t="s">
        <v>3</v>
      </c>
      <c r="D2" s="5" t="s">
        <v>4</v>
      </c>
      <c r="E2" s="5" t="s">
        <v>5</v>
      </c>
      <c r="F2" s="5" t="s">
        <v>6</v>
      </c>
      <c r="G2" s="6" t="s">
        <v>7</v>
      </c>
      <c r="H2" s="6" t="s">
        <v>8</v>
      </c>
      <c r="I2" s="6" t="s">
        <v>9</v>
      </c>
      <c r="J2" s="26" t="s">
        <v>10</v>
      </c>
      <c r="K2" s="27" t="s">
        <v>11</v>
      </c>
      <c r="L2" s="28" t="s">
        <v>12</v>
      </c>
    </row>
    <row r="3" ht="16.5" spans="1:12">
      <c r="A3" s="7">
        <v>1010</v>
      </c>
      <c r="B3" s="7">
        <v>610</v>
      </c>
      <c r="C3" s="7">
        <v>550</v>
      </c>
      <c r="D3" s="7">
        <v>500</v>
      </c>
      <c r="E3" s="7">
        <v>22</v>
      </c>
      <c r="F3" s="7">
        <v>11</v>
      </c>
      <c r="G3" s="8">
        <f>C3-D3+F3-B5</f>
        <v>58</v>
      </c>
      <c r="H3" s="8">
        <f>I3+G3</f>
        <v>525</v>
      </c>
      <c r="I3" s="8">
        <f>D3-E3-F3</f>
        <v>467</v>
      </c>
      <c r="J3" s="29">
        <f>I3*(K3/65535)</f>
        <v>9.34</v>
      </c>
      <c r="K3" s="30">
        <f>(65535*1)/50</f>
        <v>1310.7</v>
      </c>
      <c r="L3" s="31">
        <v>37.2</v>
      </c>
    </row>
    <row r="4" ht="16.5" spans="1:12">
      <c r="A4" s="9"/>
      <c r="B4" s="10"/>
      <c r="C4" s="10"/>
      <c r="D4" s="10"/>
      <c r="E4" s="10"/>
      <c r="F4" s="10"/>
      <c r="G4" s="9"/>
      <c r="H4" s="9"/>
      <c r="I4" s="32"/>
      <c r="J4" s="29">
        <f>I3*(K4/65535)</f>
        <v>18.68</v>
      </c>
      <c r="K4" s="30">
        <f>(65535*2)/50</f>
        <v>2621.4</v>
      </c>
      <c r="L4" s="11">
        <v>42.5</v>
      </c>
    </row>
    <row r="5" ht="16.5" spans="1:12">
      <c r="A5" s="6" t="s">
        <v>13</v>
      </c>
      <c r="B5" s="11">
        <v>3</v>
      </c>
      <c r="C5" s="9"/>
      <c r="D5" s="9"/>
      <c r="E5" s="12"/>
      <c r="F5" s="9"/>
      <c r="G5" s="9"/>
      <c r="H5" s="9"/>
      <c r="I5" s="9"/>
      <c r="J5" s="29">
        <f>I3*(K5/65535)</f>
        <v>28.02</v>
      </c>
      <c r="K5" s="30">
        <f>(65535*3)/50</f>
        <v>3932.1</v>
      </c>
      <c r="L5" s="11">
        <v>47.9</v>
      </c>
    </row>
    <row r="6" ht="16.5" spans="1:12">
      <c r="A6" s="6" t="s">
        <v>14</v>
      </c>
      <c r="B6" s="11">
        <v>50</v>
      </c>
      <c r="C6" s="9"/>
      <c r="D6" s="9"/>
      <c r="E6" s="12"/>
      <c r="F6" s="9"/>
      <c r="G6" s="9"/>
      <c r="H6" s="9"/>
      <c r="I6" s="9"/>
      <c r="J6" s="29">
        <f>I3*(K6/65535)</f>
        <v>37.36</v>
      </c>
      <c r="K6" s="30">
        <f>(65535*4)/50</f>
        <v>5242.8</v>
      </c>
      <c r="L6" s="11">
        <v>53.5</v>
      </c>
    </row>
    <row r="7" ht="16.5" spans="1:12">
      <c r="A7" s="6" t="s">
        <v>15</v>
      </c>
      <c r="B7" s="11">
        <v>50</v>
      </c>
      <c r="C7" s="9"/>
      <c r="D7" s="9"/>
      <c r="E7" s="12"/>
      <c r="F7" s="12"/>
      <c r="G7" s="9"/>
      <c r="H7" s="9"/>
      <c r="I7" s="9"/>
      <c r="J7" s="29">
        <f>I3*(K7/65535)</f>
        <v>46.7</v>
      </c>
      <c r="K7" s="30">
        <f>(65535*5)/50</f>
        <v>6553.5</v>
      </c>
      <c r="L7" s="11">
        <v>58.9</v>
      </c>
    </row>
    <row r="8" ht="16.5" spans="1:12">
      <c r="A8" s="12"/>
      <c r="B8" s="12"/>
      <c r="C8" s="12"/>
      <c r="D8" s="12"/>
      <c r="E8" s="12"/>
      <c r="F8" s="12"/>
      <c r="G8" s="9"/>
      <c r="H8" s="9"/>
      <c r="I8" s="9"/>
      <c r="J8" s="29">
        <f>I3*(K8/65535)</f>
        <v>56.04</v>
      </c>
      <c r="K8" s="30">
        <f>(65535*6)/50</f>
        <v>7864.2</v>
      </c>
      <c r="L8" s="11">
        <v>64.1</v>
      </c>
    </row>
    <row r="9" ht="16.5" spans="1:12">
      <c r="A9" s="12"/>
      <c r="B9" s="12"/>
      <c r="C9" s="12"/>
      <c r="D9" s="12"/>
      <c r="E9" s="12"/>
      <c r="F9" s="9"/>
      <c r="G9" s="9"/>
      <c r="H9" s="9"/>
      <c r="I9" s="9"/>
      <c r="J9" s="29">
        <f>I3*(K9/65535)</f>
        <v>65.38</v>
      </c>
      <c r="K9" s="30">
        <f>(65535*7)/50</f>
        <v>9174.9</v>
      </c>
      <c r="L9" s="11">
        <v>70.6</v>
      </c>
    </row>
    <row r="10" ht="16.5" spans="1:12">
      <c r="A10" s="9"/>
      <c r="B10" s="9"/>
      <c r="C10" s="9"/>
      <c r="D10" s="9"/>
      <c r="E10" s="12"/>
      <c r="F10" s="9"/>
      <c r="G10" s="9"/>
      <c r="H10" s="9"/>
      <c r="I10" s="9"/>
      <c r="J10" s="29">
        <f>I3*(K10/65535)</f>
        <v>74.72</v>
      </c>
      <c r="K10" s="30">
        <f>(65535*8)/50</f>
        <v>10485.6</v>
      </c>
      <c r="L10" s="11">
        <v>76</v>
      </c>
    </row>
    <row r="11" ht="16.5" spans="1:12">
      <c r="A11" s="12"/>
      <c r="B11" s="12"/>
      <c r="C11" s="12"/>
      <c r="D11" s="12"/>
      <c r="E11" s="12"/>
      <c r="F11" s="12"/>
      <c r="G11" s="9"/>
      <c r="H11" s="9"/>
      <c r="I11" s="9"/>
      <c r="J11" s="29">
        <f>I3*(K11/65535)</f>
        <v>84.06</v>
      </c>
      <c r="K11" s="30">
        <f>(65535*9)/50</f>
        <v>11796.3</v>
      </c>
      <c r="L11" s="11">
        <v>81.5</v>
      </c>
    </row>
    <row r="12" ht="16.5" spans="1:12">
      <c r="A12" s="12"/>
      <c r="B12" s="12"/>
      <c r="C12" s="12"/>
      <c r="D12" s="12"/>
      <c r="E12" s="12"/>
      <c r="F12" s="12"/>
      <c r="G12" s="9"/>
      <c r="H12" s="9"/>
      <c r="I12" s="9"/>
      <c r="J12" s="29">
        <f>I3*(K12/65535)</f>
        <v>93.4</v>
      </c>
      <c r="K12" s="30">
        <f>(65535*10)/50</f>
        <v>13107</v>
      </c>
      <c r="L12" s="11">
        <v>87</v>
      </c>
    </row>
    <row r="13" ht="16.5" spans="1:12">
      <c r="A13" s="9"/>
      <c r="B13" s="9"/>
      <c r="C13" s="9"/>
      <c r="D13" s="9"/>
      <c r="E13" s="12"/>
      <c r="F13" s="12"/>
      <c r="G13" s="9"/>
      <c r="H13" s="9"/>
      <c r="I13" s="9"/>
      <c r="J13" s="29">
        <f>I3*(K13/65535)</f>
        <v>102.74</v>
      </c>
      <c r="K13" s="30">
        <f>(65535*11)/50</f>
        <v>14417.7</v>
      </c>
      <c r="L13" s="11">
        <v>92</v>
      </c>
    </row>
    <row r="14" ht="16.5" spans="1:12">
      <c r="A14" s="12"/>
      <c r="B14" s="12"/>
      <c r="C14" s="12"/>
      <c r="D14" s="12"/>
      <c r="E14" s="12"/>
      <c r="F14" s="12"/>
      <c r="G14" s="9"/>
      <c r="H14" s="9"/>
      <c r="I14" s="9"/>
      <c r="J14" s="29">
        <f>I3*(K14/65535)</f>
        <v>112.08</v>
      </c>
      <c r="K14" s="30">
        <f>(65535*12)/50</f>
        <v>15728.4</v>
      </c>
      <c r="L14" s="11">
        <v>97.1</v>
      </c>
    </row>
    <row r="15" ht="16.5" spans="1:12">
      <c r="A15" s="12"/>
      <c r="B15" s="12"/>
      <c r="C15" s="12"/>
      <c r="D15" s="12"/>
      <c r="E15" s="12"/>
      <c r="F15" s="12"/>
      <c r="G15" s="9"/>
      <c r="H15" s="9"/>
      <c r="I15" s="9"/>
      <c r="J15" s="29">
        <f>I3*(K15/65535)</f>
        <v>121.42</v>
      </c>
      <c r="K15" s="30">
        <f>(65535*13)/50</f>
        <v>17039.1</v>
      </c>
      <c r="L15" s="11">
        <v>102.6</v>
      </c>
    </row>
    <row r="16" ht="14.1" customHeight="1" spans="1:12">
      <c r="A16" s="9"/>
      <c r="B16" s="9"/>
      <c r="C16" s="9"/>
      <c r="D16" s="9"/>
      <c r="E16" s="9"/>
      <c r="F16" s="9"/>
      <c r="G16" s="9"/>
      <c r="H16" s="9"/>
      <c r="I16" s="9"/>
      <c r="J16" s="29">
        <f>I3*(K16/65535)</f>
        <v>130.76</v>
      </c>
      <c r="K16" s="30">
        <f>(65535*14)/50</f>
        <v>18349.8</v>
      </c>
      <c r="L16" s="11">
        <v>108</v>
      </c>
    </row>
    <row r="17" ht="16.5" spans="1:12">
      <c r="A17" s="12"/>
      <c r="B17" s="12"/>
      <c r="C17" s="12"/>
      <c r="D17" s="12"/>
      <c r="E17" s="9"/>
      <c r="F17" s="9"/>
      <c r="G17" s="9"/>
      <c r="H17" s="9"/>
      <c r="I17" s="9"/>
      <c r="J17" s="29">
        <f>I3*(K17/65535)</f>
        <v>140.1</v>
      </c>
      <c r="K17" s="30">
        <f>(65535*15)/50</f>
        <v>19660.5</v>
      </c>
      <c r="L17" s="11">
        <v>113.2</v>
      </c>
    </row>
    <row r="18" ht="16.5" spans="1:12">
      <c r="A18" s="12"/>
      <c r="B18" s="12"/>
      <c r="C18" s="12"/>
      <c r="D18" s="12"/>
      <c r="E18" s="9"/>
      <c r="F18" s="9"/>
      <c r="G18" s="9"/>
      <c r="H18" s="9"/>
      <c r="I18" s="9"/>
      <c r="J18" s="29">
        <f>I3*(K18/65535)</f>
        <v>149.44</v>
      </c>
      <c r="K18" s="30">
        <f>(65535*16)/50</f>
        <v>20971.2</v>
      </c>
      <c r="L18" s="11">
        <v>118.8</v>
      </c>
    </row>
    <row r="19" ht="16.5" spans="1:12">
      <c r="A19" s="9"/>
      <c r="B19" s="9"/>
      <c r="C19" s="9"/>
      <c r="D19" s="9"/>
      <c r="E19" s="9"/>
      <c r="F19" s="9"/>
      <c r="G19" s="9"/>
      <c r="H19" s="9"/>
      <c r="I19" s="9"/>
      <c r="J19" s="29">
        <f>I3*(K19/65535)</f>
        <v>158.78</v>
      </c>
      <c r="K19" s="30">
        <f>(65535*17)/50</f>
        <v>22281.9</v>
      </c>
      <c r="L19" s="11">
        <v>124</v>
      </c>
    </row>
    <row r="20" ht="16.5" spans="1:12">
      <c r="A20" s="9"/>
      <c r="B20" s="9"/>
      <c r="C20" s="9"/>
      <c r="D20" s="13"/>
      <c r="E20" s="9"/>
      <c r="F20" s="9"/>
      <c r="G20" s="9"/>
      <c r="H20" s="9"/>
      <c r="I20" s="9"/>
      <c r="J20" s="29">
        <f>I3*(K20/65535)</f>
        <v>168.12</v>
      </c>
      <c r="K20" s="30">
        <f>(65535*18)/50</f>
        <v>23592.6</v>
      </c>
      <c r="L20" s="11">
        <v>129.3</v>
      </c>
    </row>
    <row r="21" ht="16.5" spans="1:12">
      <c r="A21" s="9"/>
      <c r="B21" s="9"/>
      <c r="C21" s="9"/>
      <c r="D21" s="13"/>
      <c r="E21" s="9"/>
      <c r="F21" s="9"/>
      <c r="G21" s="9"/>
      <c r="H21" s="9"/>
      <c r="I21" s="9"/>
      <c r="J21" s="29">
        <f>I3*(K21/65535)</f>
        <v>177.46</v>
      </c>
      <c r="K21" s="30">
        <f>(65535*19)/50</f>
        <v>24903.3</v>
      </c>
      <c r="L21" s="11">
        <v>134.9</v>
      </c>
    </row>
    <row r="22" ht="16.5" spans="1:12">
      <c r="A22" s="9"/>
      <c r="B22" s="9"/>
      <c r="C22" s="9"/>
      <c r="D22" s="13"/>
      <c r="E22" s="9"/>
      <c r="F22" s="9"/>
      <c r="G22" s="9"/>
      <c r="H22" s="9"/>
      <c r="I22" s="9"/>
      <c r="J22" s="29">
        <f>I3*(K22/65535)</f>
        <v>186.8</v>
      </c>
      <c r="K22" s="30">
        <f>(65535*20)/50</f>
        <v>26214</v>
      </c>
      <c r="L22" s="11">
        <v>140.6</v>
      </c>
    </row>
    <row r="23" ht="16.5" spans="1:12">
      <c r="A23" s="9"/>
      <c r="B23" s="9"/>
      <c r="C23" s="9"/>
      <c r="D23" s="13"/>
      <c r="E23" s="9"/>
      <c r="F23" s="9"/>
      <c r="G23" s="9"/>
      <c r="H23" s="9"/>
      <c r="I23" s="9"/>
      <c r="J23" s="29">
        <f>I3*(K23/65535)</f>
        <v>196.14</v>
      </c>
      <c r="K23" s="30">
        <f>(65535*21)/50</f>
        <v>27524.7</v>
      </c>
      <c r="L23" s="11">
        <v>146</v>
      </c>
    </row>
    <row r="24" ht="16.5" spans="1:12">
      <c r="A24" s="9"/>
      <c r="B24" s="9"/>
      <c r="C24" s="9"/>
      <c r="D24" s="13"/>
      <c r="E24" s="9"/>
      <c r="F24" s="9"/>
      <c r="G24" s="9"/>
      <c r="H24" s="9"/>
      <c r="I24" s="9"/>
      <c r="J24" s="29">
        <f>I3*(K24/65535)</f>
        <v>205.48</v>
      </c>
      <c r="K24" s="30">
        <f>(65535*22)/50</f>
        <v>28835.4</v>
      </c>
      <c r="L24" s="11">
        <v>151</v>
      </c>
    </row>
    <row r="25" ht="16.5" spans="1:12">
      <c r="A25" s="9"/>
      <c r="B25" s="9"/>
      <c r="C25" s="9"/>
      <c r="D25" s="13"/>
      <c r="E25" s="9"/>
      <c r="F25" s="9"/>
      <c r="G25" s="9"/>
      <c r="H25" s="9"/>
      <c r="I25" s="9"/>
      <c r="J25" s="29">
        <f>I3*(K25/65535)</f>
        <v>214.82</v>
      </c>
      <c r="K25" s="30">
        <f>(65535*23)/50</f>
        <v>30146.1</v>
      </c>
      <c r="L25" s="11">
        <v>156.4</v>
      </c>
    </row>
    <row r="26" ht="16.5" spans="1:12">
      <c r="A26" s="9"/>
      <c r="B26" s="9"/>
      <c r="C26" s="9"/>
      <c r="D26" s="13"/>
      <c r="E26" s="9"/>
      <c r="F26" s="9"/>
      <c r="G26" s="9"/>
      <c r="H26" s="9"/>
      <c r="I26" s="9"/>
      <c r="J26" s="29">
        <f>I3*(K26/65535)</f>
        <v>224.16</v>
      </c>
      <c r="K26" s="30">
        <f>(65535*24)/50</f>
        <v>31456.8</v>
      </c>
      <c r="L26" s="11">
        <v>161</v>
      </c>
    </row>
    <row r="27" ht="16.5" spans="1:12">
      <c r="A27" s="9"/>
      <c r="B27" s="9"/>
      <c r="C27" s="9"/>
      <c r="D27" s="13"/>
      <c r="E27" s="9"/>
      <c r="F27" s="9"/>
      <c r="G27" s="9"/>
      <c r="H27" s="9"/>
      <c r="I27" s="9"/>
      <c r="J27" s="29">
        <f>I3*(K27/65535)</f>
        <v>233.5</v>
      </c>
      <c r="K27" s="30">
        <f>(65535*25)/50</f>
        <v>32767.5</v>
      </c>
      <c r="L27" s="11">
        <v>166.5</v>
      </c>
    </row>
    <row r="28" ht="16.5" spans="1:12">
      <c r="A28" s="9"/>
      <c r="B28" s="9"/>
      <c r="C28" s="9"/>
      <c r="D28" s="13"/>
      <c r="E28" s="9"/>
      <c r="F28" s="9"/>
      <c r="G28" s="9"/>
      <c r="H28" s="9"/>
      <c r="I28" s="9"/>
      <c r="J28" s="29">
        <f>I3*(K28/65535)</f>
        <v>242.84</v>
      </c>
      <c r="K28" s="30">
        <f>(65535*26)/50</f>
        <v>34078.2</v>
      </c>
      <c r="L28" s="11">
        <v>171</v>
      </c>
    </row>
    <row r="29" ht="16.5" spans="1:12">
      <c r="A29" s="9"/>
      <c r="B29" s="9"/>
      <c r="C29" s="9"/>
      <c r="D29" s="13"/>
      <c r="E29" s="9"/>
      <c r="F29" s="9"/>
      <c r="G29" s="9"/>
      <c r="H29" s="9"/>
      <c r="I29" s="9"/>
      <c r="J29" s="29">
        <f>I3*(K29/65535)</f>
        <v>252.18</v>
      </c>
      <c r="K29" s="30">
        <f>(65535*27)/50</f>
        <v>35388.9</v>
      </c>
      <c r="L29" s="11">
        <v>176.9</v>
      </c>
    </row>
    <row r="30" ht="16.5" spans="1:12">
      <c r="A30" s="9"/>
      <c r="B30" s="9"/>
      <c r="C30" s="9"/>
      <c r="D30" s="13"/>
      <c r="E30" s="9"/>
      <c r="F30" s="9"/>
      <c r="G30" s="9"/>
      <c r="H30" s="9"/>
      <c r="I30" s="9"/>
      <c r="J30" s="29">
        <f>I3*(K30/65535)</f>
        <v>261.52</v>
      </c>
      <c r="K30" s="30">
        <f>(65535*28)/50</f>
        <v>36699.6</v>
      </c>
      <c r="L30" s="11">
        <v>182.5</v>
      </c>
    </row>
    <row r="31" ht="16.5" spans="1:12">
      <c r="A31" s="9"/>
      <c r="B31" s="9"/>
      <c r="C31" s="9"/>
      <c r="D31" s="13"/>
      <c r="E31" s="9"/>
      <c r="F31" s="9"/>
      <c r="G31" s="9"/>
      <c r="H31" s="9"/>
      <c r="I31" s="9"/>
      <c r="J31" s="29">
        <f>I3*(K31/65535)</f>
        <v>270.86</v>
      </c>
      <c r="K31" s="30">
        <f>(65535*29)/50</f>
        <v>38010.3</v>
      </c>
      <c r="L31" s="11">
        <v>188.1</v>
      </c>
    </row>
    <row r="32" ht="16.5" spans="1:12">
      <c r="A32" s="9"/>
      <c r="B32" s="9"/>
      <c r="C32" s="9"/>
      <c r="D32" s="13"/>
      <c r="E32" s="9"/>
      <c r="F32" s="9"/>
      <c r="G32" s="9"/>
      <c r="H32" s="9"/>
      <c r="I32" s="9"/>
      <c r="J32" s="29">
        <f>I3*(K32/65535)</f>
        <v>280.2</v>
      </c>
      <c r="K32" s="30">
        <f>(65535*30)/50</f>
        <v>39321</v>
      </c>
      <c r="L32" s="11">
        <v>193.9</v>
      </c>
    </row>
    <row r="33" ht="16.5" spans="1:12">
      <c r="A33" s="9"/>
      <c r="B33" s="9"/>
      <c r="C33" s="9"/>
      <c r="D33" s="13"/>
      <c r="E33" s="9"/>
      <c r="F33" s="9"/>
      <c r="G33" s="9"/>
      <c r="H33" s="9"/>
      <c r="I33" s="9"/>
      <c r="J33" s="29">
        <f>I3*(K33/65535)</f>
        <v>289.54</v>
      </c>
      <c r="K33" s="30">
        <f>(65535*31)/50</f>
        <v>40631.7</v>
      </c>
      <c r="L33" s="11">
        <v>199.8</v>
      </c>
    </row>
    <row r="34" ht="16.5" spans="1:12">
      <c r="A34" s="9"/>
      <c r="B34" s="9"/>
      <c r="C34" s="9"/>
      <c r="D34" s="13"/>
      <c r="E34" s="9"/>
      <c r="F34" s="9"/>
      <c r="G34" s="9"/>
      <c r="H34" s="9"/>
      <c r="I34" s="9"/>
      <c r="J34" s="29">
        <f>I3*(K34/65535)</f>
        <v>298.88</v>
      </c>
      <c r="K34" s="30">
        <f>(65535*32)/50</f>
        <v>41942.4</v>
      </c>
      <c r="L34" s="11">
        <v>205</v>
      </c>
    </row>
    <row r="35" ht="16.5" spans="1:12">
      <c r="A35" s="9"/>
      <c r="B35" s="9"/>
      <c r="C35" s="9"/>
      <c r="D35" s="13"/>
      <c r="E35" s="9"/>
      <c r="F35" s="9"/>
      <c r="G35" s="9"/>
      <c r="H35" s="9"/>
      <c r="I35" s="9"/>
      <c r="J35" s="29">
        <f>I3*(K35/65535)</f>
        <v>308.22</v>
      </c>
      <c r="K35" s="30">
        <f>(65535*33)/50</f>
        <v>43253.1</v>
      </c>
      <c r="L35" s="11">
        <v>210.6</v>
      </c>
    </row>
    <row r="36" ht="16.5" spans="1:12">
      <c r="A36" s="9"/>
      <c r="B36" s="9"/>
      <c r="C36" s="9"/>
      <c r="D36" s="13"/>
      <c r="E36" s="9"/>
      <c r="F36" s="9"/>
      <c r="G36" s="9"/>
      <c r="H36" s="9"/>
      <c r="I36" s="9"/>
      <c r="J36" s="29">
        <f>I3*(K36/65535)</f>
        <v>317.56</v>
      </c>
      <c r="K36" s="30">
        <f>(65535*34)/50</f>
        <v>44563.8</v>
      </c>
      <c r="L36" s="11">
        <v>216.2</v>
      </c>
    </row>
    <row r="37" ht="16.5" spans="1:12">
      <c r="A37" s="9"/>
      <c r="B37" s="9"/>
      <c r="C37" s="9"/>
      <c r="D37" s="13"/>
      <c r="E37" s="9"/>
      <c r="F37" s="9"/>
      <c r="G37" s="9"/>
      <c r="H37" s="9"/>
      <c r="I37" s="9"/>
      <c r="J37" s="29">
        <f>I3*(K37/65535)</f>
        <v>326.9</v>
      </c>
      <c r="K37" s="30">
        <f>(65535*35)/50</f>
        <v>45874.5</v>
      </c>
      <c r="L37" s="11">
        <v>222</v>
      </c>
    </row>
    <row r="38" ht="16.5" spans="1:12">
      <c r="A38" s="14" t="s">
        <v>16</v>
      </c>
      <c r="B38" s="14"/>
      <c r="C38" s="14"/>
      <c r="D38" s="14"/>
      <c r="E38" s="9"/>
      <c r="F38" s="9"/>
      <c r="G38" s="9"/>
      <c r="H38" s="9"/>
      <c r="I38" s="9"/>
      <c r="J38" s="29">
        <f>I3*(K38/65535)</f>
        <v>336.24</v>
      </c>
      <c r="K38" s="30">
        <f>(65535*36)/50</f>
        <v>47185.2</v>
      </c>
      <c r="L38" s="11">
        <v>227.9</v>
      </c>
    </row>
    <row r="39" ht="16.5" spans="1:12">
      <c r="A39" s="15" t="s">
        <v>17</v>
      </c>
      <c r="B39" s="15"/>
      <c r="C39" s="15"/>
      <c r="D39" s="15"/>
      <c r="E39" s="9"/>
      <c r="F39" s="9"/>
      <c r="G39" s="9"/>
      <c r="H39" s="9"/>
      <c r="I39" s="9"/>
      <c r="J39" s="29">
        <f>I3*(K39/65535)</f>
        <v>345.58</v>
      </c>
      <c r="K39" s="30">
        <f>(65535*37)/50</f>
        <v>48495.9</v>
      </c>
      <c r="L39" s="11">
        <v>233.5</v>
      </c>
    </row>
    <row r="40" ht="16.5" spans="1:12">
      <c r="A40" s="16" t="s">
        <v>18</v>
      </c>
      <c r="B40" s="16"/>
      <c r="C40" s="16"/>
      <c r="D40" s="16"/>
      <c r="E40" s="16"/>
      <c r="F40" s="16"/>
      <c r="G40" s="16"/>
      <c r="H40" s="16"/>
      <c r="I40" s="9"/>
      <c r="J40" s="29">
        <f>I3*(K40/65535)</f>
        <v>354.92</v>
      </c>
      <c r="K40" s="30">
        <f>(65535*38)/50</f>
        <v>49806.6</v>
      </c>
      <c r="L40" s="11">
        <v>239.1</v>
      </c>
    </row>
    <row r="41" ht="16.5" spans="1:12">
      <c r="A41" s="17" t="s">
        <v>19</v>
      </c>
      <c r="B41" s="17"/>
      <c r="C41" s="17"/>
      <c r="D41" s="17"/>
      <c r="E41" s="17"/>
      <c r="F41" s="17"/>
      <c r="G41" s="17"/>
      <c r="H41" s="17"/>
      <c r="I41" s="9"/>
      <c r="J41" s="29">
        <f>I3*(K41/65535)</f>
        <v>364.26</v>
      </c>
      <c r="K41" s="30">
        <f>(65535*39)/50</f>
        <v>51117.3</v>
      </c>
      <c r="L41" s="11">
        <v>244.6</v>
      </c>
    </row>
    <row r="42" ht="16.5" spans="1:12">
      <c r="A42" s="9"/>
      <c r="B42" s="9"/>
      <c r="C42" s="9"/>
      <c r="D42" s="13"/>
      <c r="E42" s="9"/>
      <c r="F42" s="9"/>
      <c r="G42" s="9"/>
      <c r="H42" s="9"/>
      <c r="I42" s="9"/>
      <c r="J42" s="29">
        <f>I3*(K42/65535)</f>
        <v>373.6</v>
      </c>
      <c r="K42" s="30">
        <f>(65535*40)/50</f>
        <v>52428</v>
      </c>
      <c r="L42" s="11">
        <v>250.1</v>
      </c>
    </row>
    <row r="43" ht="16.5" spans="1:12">
      <c r="A43" s="18" t="s">
        <v>20</v>
      </c>
      <c r="B43" s="18"/>
      <c r="C43" s="18"/>
      <c r="D43" s="18"/>
      <c r="E43" s="18"/>
      <c r="F43" s="18"/>
      <c r="G43" s="18"/>
      <c r="H43" s="18"/>
      <c r="I43" s="9"/>
      <c r="J43" s="29">
        <f>I3*(K43/65535)</f>
        <v>382.94</v>
      </c>
      <c r="K43" s="30">
        <f>(65535*41)/50</f>
        <v>53738.7</v>
      </c>
      <c r="L43" s="11">
        <v>255.8</v>
      </c>
    </row>
    <row r="44" ht="16.5" spans="1:12">
      <c r="A44" s="19" t="s">
        <v>21</v>
      </c>
      <c r="B44" s="18"/>
      <c r="C44" s="18"/>
      <c r="D44" s="18"/>
      <c r="E44" s="18"/>
      <c r="F44" s="18"/>
      <c r="G44" s="18"/>
      <c r="H44" s="18"/>
      <c r="I44" s="9"/>
      <c r="J44" s="29">
        <f>I3*(K44/65535)</f>
        <v>392.28</v>
      </c>
      <c r="K44" s="30">
        <f>(65535*42)/50</f>
        <v>55049.4</v>
      </c>
      <c r="L44" s="11">
        <v>261.3</v>
      </c>
    </row>
    <row r="45" ht="16.5" customHeight="1" spans="1:12">
      <c r="A45" s="18"/>
      <c r="B45" s="18"/>
      <c r="C45" s="18"/>
      <c r="D45" s="18"/>
      <c r="E45" s="18"/>
      <c r="F45" s="18"/>
      <c r="G45" s="18"/>
      <c r="H45" s="18"/>
      <c r="I45" s="9"/>
      <c r="J45" s="29">
        <f>I3*(K45/65535)</f>
        <v>401.62</v>
      </c>
      <c r="K45" s="30">
        <f>(65535*43)/50</f>
        <v>56360.1</v>
      </c>
      <c r="L45" s="11">
        <v>267</v>
      </c>
    </row>
    <row r="46" ht="16.5" spans="1:12">
      <c r="A46" s="18"/>
      <c r="B46" s="18"/>
      <c r="C46" s="18"/>
      <c r="D46" s="18"/>
      <c r="E46" s="18"/>
      <c r="F46" s="18"/>
      <c r="G46" s="18"/>
      <c r="H46" s="18"/>
      <c r="I46" s="9"/>
      <c r="J46" s="29">
        <f>I3*(K46/65535)</f>
        <v>410.96</v>
      </c>
      <c r="K46" s="30">
        <f>(65535*44)/50</f>
        <v>57670.8</v>
      </c>
      <c r="L46" s="11">
        <v>272</v>
      </c>
    </row>
    <row r="47" ht="16.5" spans="1:12">
      <c r="A47" s="18"/>
      <c r="B47" s="18"/>
      <c r="C47" s="18"/>
      <c r="D47" s="18"/>
      <c r="E47" s="18"/>
      <c r="F47" s="18"/>
      <c r="G47" s="18"/>
      <c r="H47" s="18"/>
      <c r="I47" s="9"/>
      <c r="J47" s="29">
        <f>I3*(K47/65535)</f>
        <v>420.3</v>
      </c>
      <c r="K47" s="30">
        <f>(65535*45)/50</f>
        <v>58981.5</v>
      </c>
      <c r="L47" s="11">
        <v>278.2</v>
      </c>
    </row>
    <row r="48" ht="16.5" spans="1:12">
      <c r="A48" s="18"/>
      <c r="B48" s="18"/>
      <c r="C48" s="18"/>
      <c r="D48" s="18"/>
      <c r="E48" s="18"/>
      <c r="F48" s="18"/>
      <c r="G48" s="18"/>
      <c r="H48" s="18"/>
      <c r="I48" s="9"/>
      <c r="J48" s="29">
        <f>I3*(K48/65535)</f>
        <v>429.64</v>
      </c>
      <c r="K48" s="30">
        <f>(65535*46)/50</f>
        <v>60292.2</v>
      </c>
      <c r="L48" s="11">
        <v>284</v>
      </c>
    </row>
    <row r="49" ht="16.5" spans="1:12">
      <c r="A49" s="18"/>
      <c r="B49" s="18"/>
      <c r="C49" s="18"/>
      <c r="D49" s="18"/>
      <c r="E49" s="18"/>
      <c r="F49" s="18"/>
      <c r="G49" s="18"/>
      <c r="H49" s="18"/>
      <c r="I49" s="9"/>
      <c r="J49" s="29">
        <f>I3*(K49/65535)</f>
        <v>438.98</v>
      </c>
      <c r="K49" s="30">
        <f>(65535*47)/50</f>
        <v>61602.9</v>
      </c>
      <c r="L49" s="11">
        <v>290</v>
      </c>
    </row>
    <row r="50" ht="16.5" spans="1:12">
      <c r="A50" s="18"/>
      <c r="B50" s="18"/>
      <c r="C50" s="18"/>
      <c r="D50" s="18"/>
      <c r="E50" s="18"/>
      <c r="F50" s="18"/>
      <c r="G50" s="18"/>
      <c r="H50" s="18"/>
      <c r="I50" s="9"/>
      <c r="J50" s="29">
        <f>I3*(K50/65535)</f>
        <v>448.32</v>
      </c>
      <c r="K50" s="30">
        <f>(65535*48)/50</f>
        <v>62913.6</v>
      </c>
      <c r="L50" s="11">
        <v>296.3</v>
      </c>
    </row>
    <row r="51" ht="16.5" spans="1:12">
      <c r="A51" s="18"/>
      <c r="B51" s="18"/>
      <c r="C51" s="18"/>
      <c r="D51" s="18"/>
      <c r="E51" s="18"/>
      <c r="F51" s="18"/>
      <c r="G51" s="18"/>
      <c r="H51" s="18"/>
      <c r="I51" s="9"/>
      <c r="J51" s="29">
        <f>I3*(K51/65535)</f>
        <v>457.66</v>
      </c>
      <c r="K51" s="30">
        <f>(65535*49)/50</f>
        <v>64224.3</v>
      </c>
      <c r="L51" s="11">
        <v>302</v>
      </c>
    </row>
    <row r="52" ht="16.5" spans="1:12">
      <c r="A52" s="18"/>
      <c r="B52" s="18"/>
      <c r="C52" s="18"/>
      <c r="D52" s="18"/>
      <c r="E52" s="18"/>
      <c r="F52" s="18"/>
      <c r="G52" s="18"/>
      <c r="H52" s="18"/>
      <c r="I52" s="9"/>
      <c r="J52" s="29">
        <f>I3*(K52/65535)</f>
        <v>467</v>
      </c>
      <c r="K52" s="30">
        <f>(65535*50)/50</f>
        <v>65535</v>
      </c>
      <c r="L52" s="11">
        <v>308</v>
      </c>
    </row>
    <row r="53" ht="16.5" spans="1:12">
      <c r="A53" s="9"/>
      <c r="B53" s="9"/>
      <c r="C53" s="9"/>
      <c r="D53" s="9"/>
      <c r="E53" s="9"/>
      <c r="F53" s="9"/>
      <c r="G53" s="9"/>
      <c r="H53" s="9"/>
      <c r="I53" s="9"/>
      <c r="J53" s="33"/>
      <c r="K53" s="33"/>
      <c r="L53" s="34"/>
    </row>
    <row r="54" s="1" customFormat="1" ht="21" spans="1:12">
      <c r="A54" s="20"/>
      <c r="B54" s="20"/>
      <c r="C54" s="20"/>
      <c r="D54" s="21"/>
      <c r="E54" s="22" t="s">
        <v>22</v>
      </c>
      <c r="F54" s="22"/>
      <c r="G54" s="22"/>
      <c r="H54" s="22"/>
      <c r="I54" s="20"/>
      <c r="J54" s="35" t="s">
        <v>23</v>
      </c>
      <c r="K54" s="36" t="s">
        <v>24</v>
      </c>
      <c r="L54" s="36" t="s">
        <v>24</v>
      </c>
    </row>
    <row r="55" s="1" customFormat="1" ht="18" spans="1:12">
      <c r="A55" s="20"/>
      <c r="B55" s="20"/>
      <c r="C55" s="20"/>
      <c r="D55" s="21"/>
      <c r="E55" s="20"/>
      <c r="F55" s="20"/>
      <c r="G55" s="23"/>
      <c r="H55" s="23"/>
      <c r="I55" s="20"/>
      <c r="J55" s="37"/>
      <c r="K55" s="37"/>
      <c r="L55" s="38"/>
    </row>
    <row r="56" ht="18.75" spans="7:8">
      <c r="G56" s="24"/>
      <c r="H56" s="24"/>
    </row>
    <row r="57" spans="9:9">
      <c r="I57" s="39"/>
    </row>
    <row r="58" spans="9:11">
      <c r="I58" s="39"/>
      <c r="K58"/>
    </row>
    <row r="59" spans="10:10">
      <c r="J59" s="39"/>
    </row>
    <row r="60" spans="9:11">
      <c r="I60" s="39"/>
      <c r="J60" s="39"/>
      <c r="K60"/>
    </row>
    <row r="61" spans="9:9">
      <c r="I61" s="39"/>
    </row>
    <row r="62" spans="9:11">
      <c r="I62" s="39"/>
      <c r="J62" s="39"/>
      <c r="K62"/>
    </row>
    <row r="63" spans="9:11">
      <c r="I63" s="39"/>
      <c r="J63" s="39"/>
      <c r="K63"/>
    </row>
    <row r="64" spans="4:4">
      <c r="D64" s="25"/>
    </row>
    <row r="65" spans="4:4">
      <c r="D65" s="25"/>
    </row>
  </sheetData>
  <protectedRanges>
    <protectedRange sqref="A3:D7" name="区域1_1"/>
  </protectedRanges>
  <mergeCells count="9">
    <mergeCell ref="A1:L1"/>
    <mergeCell ref="A38:D38"/>
    <mergeCell ref="A39:D39"/>
    <mergeCell ref="A40:H40"/>
    <mergeCell ref="A41:H41"/>
    <mergeCell ref="A43:H43"/>
    <mergeCell ref="E54:H54"/>
    <mergeCell ref="G56:H56"/>
    <mergeCell ref="A44:H52"/>
  </mergeCells>
  <pageMargins left="0.7" right="0.7" top="0.75" bottom="0.75" header="0.3" footer="0.3"/>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allowEditUser xmlns="https://web.wps.cn/et/2018/main" xmlns:s="http://schemas.openxmlformats.org/spreadsheetml/2006/main" hasInvisiblePropRange="0">
  <rangeList sheetStid="1" master="">
    <arrUserId title="区域1_1" rangeCreator="" othersAccessPermission="edit"/>
  </rangeList>
</allowEditUser>
</file>

<file path=customXml/itemProps1.xml><?xml version="1.0" encoding="utf-8"?>
<ds:datastoreItem xmlns:ds="http://schemas.openxmlformats.org/officeDocument/2006/customXml" ds:itemID="{5A5607D9-04D2-4DE1-AC0E-A7772F01BC71}">
  <ds:schemaRefs>
    <ds:schemaRef ds:uri="https://web.wps.cn/et/2018/main"/>
    <ds:schemaRef ds:uri="http://schemas.openxmlformats.org/spreadsheetml/2006/main"/>
  </ds:schemaRefs>
</ds:datastoreItem>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烛影丶乱</cp:lastModifiedBy>
  <dcterms:created xsi:type="dcterms:W3CDTF">2022-06-10T02:41:22Z</dcterms:created>
  <dcterms:modified xsi:type="dcterms:W3CDTF">2022-06-10T02:42:56Z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B30F5AAD95F54F698C76AF4EAEF714E0</vt:lpwstr>
  </property>
  <property fmtid="{D5CDD505-2E9C-101B-9397-08002B2CF9AE}" pid="3" name="KSOProductBuildVer">
    <vt:lpwstr>2052-11.1.0.11744</vt:lpwstr>
  </property>
</Properties>
</file>